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fred\PV\ÖLI\HP-ÖLI\"/>
    </mc:Choice>
  </mc:AlternateContent>
  <bookViews>
    <workbookView xWindow="480" yWindow="45" windowWidth="4515" windowHeight="5190"/>
  </bookViews>
  <sheets>
    <sheet name="Berechner Vorbereitungs Matura" sheetId="2" r:id="rId1"/>
    <sheet name="Beschreibung-Berechnungsgrundla" sheetId="1" r:id="rId2"/>
    <sheet name="Tabelle3" sheetId="3" r:id="rId3"/>
  </sheets>
  <definedNames>
    <definedName name="aaa">'Berechner Vorbereitungs Matura'!$D$21</definedName>
    <definedName name="EGR">'Berechner Vorbereitungs Matura'!$I$10:$I$12</definedName>
    <definedName name="Maxstd">'Berechner Vorbereitungs Matura'!$D$9</definedName>
    <definedName name="RGR">'Berechner Vorbereitungs Matura'!$I$10:$I$12</definedName>
    <definedName name="Stunden">'Berechner Vorbereitungs Matura'!$H$5:$H$12</definedName>
  </definedNames>
  <calcPr calcId="152511"/>
</workbook>
</file>

<file path=xl/calcChain.xml><?xml version="1.0" encoding="utf-8"?>
<calcChain xmlns="http://schemas.openxmlformats.org/spreadsheetml/2006/main">
  <c r="F11" i="2" l="1"/>
  <c r="D14" i="2" l="1"/>
  <c r="D15" i="2"/>
  <c r="L11" i="2"/>
  <c r="K11" i="2"/>
  <c r="L12" i="2"/>
  <c r="K12" i="2"/>
  <c r="L10" i="2"/>
  <c r="K10" i="2"/>
  <c r="I30" i="1" l="1"/>
  <c r="J51" i="1" s="1"/>
  <c r="I24" i="1"/>
  <c r="I51" i="1"/>
  <c r="D11" i="2" l="1"/>
  <c r="D9" i="2"/>
  <c r="H25" i="1"/>
  <c r="H28" i="1" s="1"/>
  <c r="G56" i="1"/>
  <c r="G57" i="1"/>
  <c r="G58" i="1"/>
  <c r="G59" i="1"/>
  <c r="G60" i="1"/>
  <c r="G61" i="1"/>
  <c r="G62" i="1"/>
  <c r="G63" i="1"/>
  <c r="G64" i="1"/>
  <c r="F56" i="1"/>
  <c r="F57" i="1"/>
  <c r="F58" i="1"/>
  <c r="F59" i="1"/>
  <c r="F60" i="1"/>
  <c r="F61" i="1"/>
  <c r="F62" i="1"/>
  <c r="F63" i="1"/>
  <c r="F64" i="1"/>
  <c r="D62" i="1"/>
  <c r="D63" i="1"/>
  <c r="D64" i="1"/>
  <c r="E55" i="1"/>
  <c r="F55" i="1"/>
  <c r="G55" i="1"/>
  <c r="E56" i="1"/>
  <c r="E57" i="1"/>
  <c r="E58" i="1"/>
  <c r="E59" i="1"/>
  <c r="E60" i="1"/>
  <c r="E61" i="1"/>
  <c r="E62" i="1"/>
  <c r="E63" i="1"/>
  <c r="E64" i="1"/>
  <c r="E54" i="1"/>
  <c r="F54" i="1"/>
  <c r="G54" i="1"/>
  <c r="D55" i="1"/>
  <c r="D56" i="1"/>
  <c r="D57" i="1"/>
  <c r="D58" i="1"/>
  <c r="D59" i="1"/>
  <c r="D60" i="1"/>
  <c r="D61" i="1"/>
  <c r="D54" i="1"/>
  <c r="H46" i="1"/>
  <c r="H45" i="1"/>
  <c r="H37" i="1"/>
  <c r="H36" i="1"/>
  <c r="G32" i="1"/>
  <c r="H38" i="1" l="1"/>
  <c r="F49" i="1" s="1"/>
  <c r="H49" i="1" s="1"/>
  <c r="H47" i="1"/>
</calcChain>
</file>

<file path=xl/comments1.xml><?xml version="1.0" encoding="utf-8"?>
<comments xmlns="http://schemas.openxmlformats.org/spreadsheetml/2006/main">
  <authors>
    <author>Manfred Sparr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lt. Lehrplan in der Abschlussklasse (oder in der Schulstufe, in der dieses Fach unterrichtet wurde.)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Anzahl der Schüler dieser Klasse, die zur Matura antreten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" authorId="0" shapeId="0">
      <text>
        <r>
          <rPr>
            <b/>
            <sz val="12"/>
            <color indexed="81"/>
            <rFont val="Calibri"/>
            <family val="2"/>
            <scheme val="minor"/>
          </rPr>
          <t>Pro Wochenstunde musst du 4 Stunden vorbereiten, sonst wird aliqutiert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14" authorId="0" shapeId="0">
      <text>
        <r>
          <rPr>
            <sz val="12"/>
            <color indexed="81"/>
            <rFont val="Calibri"/>
            <family val="2"/>
            <scheme val="minor"/>
          </rPr>
          <t xml:space="preserve">Für die Vorbereitung auf die mündliche Abschluss- bzw Reifeprüfung gebührt für jede Monatswochenstunde  (= 4 gehaltene Stunden) je Klasse/Gruppe eine Abgeltung von  
für Lehrer/innen in LPH/L1:   € 204,70      
bzw. für Lehrer/innen in L2:  € 178,30 </t>
        </r>
      </text>
    </comment>
    <comment ref="C15" authorId="0" shapeId="0">
      <text>
        <r>
          <rPr>
            <b/>
            <sz val="12"/>
            <color indexed="81"/>
            <rFont val="Calibri"/>
            <family val="2"/>
            <scheme val="minor"/>
          </rPr>
          <t xml:space="preserve">Für jede/n vorzubereitende/n Kandidatin/Kandidaten     
für Lehrer/innen in LPH/L1:     € 26,20 
bzw. für Lehrer/innen in L2:    € 22,90    </t>
        </r>
      </text>
    </comment>
  </commentList>
</comments>
</file>

<file path=xl/sharedStrings.xml><?xml version="1.0" encoding="utf-8"?>
<sst xmlns="http://schemas.openxmlformats.org/spreadsheetml/2006/main" count="62" uniqueCount="50">
  <si>
    <t>Arbeitsunterricht:</t>
  </si>
  <si>
    <t>1.</t>
  </si>
  <si>
    <t>BSP:</t>
  </si>
  <si>
    <t>dafür musst du 12 Std (3*4) vorbereiten.</t>
  </si>
  <si>
    <t xml:space="preserve"> sonst wird aliquotiert:</t>
  </si>
  <si>
    <t>du machst nur 10 Std. Vorbereitung =</t>
  </si>
  <si>
    <t xml:space="preserve"> (601,80/12*10)</t>
  </si>
  <si>
    <t>2.</t>
  </si>
  <si>
    <t>(egal wie viel Vorbereitungsstunden)</t>
  </si>
  <si>
    <t>Pro Schüler/in bekommst du fix</t>
  </si>
  <si>
    <t>5 Schüler/innen</t>
  </si>
  <si>
    <t>wird auch aliqotiert wie oben.</t>
  </si>
  <si>
    <t>Also BSP:</t>
  </si>
  <si>
    <t xml:space="preserve"> 3 Std/Woche und 5 Schüler/innen</t>
  </si>
  <si>
    <t>Gesamt:</t>
  </si>
  <si>
    <t>ZBSP:</t>
  </si>
  <si>
    <t>du machst nur 10 Std. Vorbereitung</t>
  </si>
  <si>
    <t>Statt 12 nur 10 Std.</t>
  </si>
  <si>
    <t>oder:</t>
  </si>
  <si>
    <t xml:space="preserve"> * 10/12</t>
  </si>
  <si>
    <t>Wochenstunden</t>
  </si>
  <si>
    <t>Schüler/innen</t>
  </si>
  <si>
    <t>Klasse:</t>
  </si>
  <si>
    <t>Anzahl Wochenstunden:</t>
  </si>
  <si>
    <t>Anzahl Schüler:</t>
  </si>
  <si>
    <t xml:space="preserve">Tatsächlich gehaltene Vorbereitunsstunden: </t>
  </si>
  <si>
    <t>Abgeltung gesamt für die Klasse</t>
  </si>
  <si>
    <t>:</t>
  </si>
  <si>
    <t>Max. bezahlte Vorbereitungsstunden:</t>
  </si>
  <si>
    <t>Vx</t>
  </si>
  <si>
    <t xml:space="preserve">Für jede Monatswochenstund je Klasse     </t>
  </si>
  <si>
    <t>dafür musst du 12 Std (3 wochenstunden *4 = Monatsstunden) vorbereiten.</t>
  </si>
  <si>
    <t>3Std*4 = 12 Std</t>
  </si>
  <si>
    <t>Im Fall einer Unterschreitung des Ausmaßes einer Monatswochenstunde gebühren die Zahlen der letzten vier Zeilen</t>
  </si>
  <si>
    <t>als Abgeltung im aliquoten Ausmaß entsprechend dem Anteil der tatsächlichen zeitlichen Betreuung.</t>
  </si>
  <si>
    <t xml:space="preserve">Für die Vorbereitung auf die mündliche Abschluss- bzw Reifeprüfung gebührt für jede Monatswochenstunde </t>
  </si>
  <si>
    <r>
      <t xml:space="preserve"> 3 Std. Pro Woche  </t>
    </r>
    <r>
      <rPr>
        <vertAlign val="superscript"/>
        <sz val="11"/>
        <color theme="1"/>
        <rFont val="Calibri"/>
        <family val="2"/>
        <scheme val="minor"/>
      </rPr>
      <t>1</t>
    </r>
  </si>
  <si>
    <t>Gebe deine Daten ein:</t>
  </si>
  <si>
    <t>Erlklärung: Unten auf "Beschreibung-Berechnungsgrundla" klicken</t>
  </si>
  <si>
    <t>Abgeltung für Matura - Vorbereitunsunterricht:</t>
  </si>
  <si>
    <t xml:space="preserve"> (= 4 gehaltene Stunden) je Klasse/Gruppe eine Abgeltung von </t>
  </si>
  <si>
    <t xml:space="preserve">für Lehrer/innen in LPH/L1: </t>
  </si>
  <si>
    <t>bzw. für Lehrer/innen in L2:</t>
  </si>
  <si>
    <t xml:space="preserve">Für jede/n vorzubereitende/n Kandidatin/Kandidaten </t>
  </si>
  <si>
    <t>Entlohnungsgruppe:</t>
  </si>
  <si>
    <t>lph</t>
  </si>
  <si>
    <t>l1</t>
  </si>
  <si>
    <t>l2</t>
  </si>
  <si>
    <t>Abgeltung pro Monatswochenstunde</t>
  </si>
  <si>
    <t>Abgeltung pro Schüler/in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</si>
</sst>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€&quot;\ * #,##0.00_-;\-&quot;€&quot;\ * #,##0.00_-;_-&quot;€&quot;\ * &quot;-&quot;??_-;_-@_-"/>
    <numFmt numFmtId="165" formatCode="_-[$€-C07]\ * #,##0.00_-;\-[$€-C07]\ * #,##0.00_-;_-[$€-C07]\ 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2"/>
      <color rgb="FFDF007C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1"/>
      <name val="Calibri"/>
      <family val="2"/>
      <scheme val="minor"/>
    </font>
    <font>
      <sz val="9"/>
      <color indexed="81"/>
      <name val="Segoe UI"/>
      <family val="2"/>
    </font>
    <font>
      <b/>
      <sz val="12"/>
      <color indexed="8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DD00"/>
        <bgColor indexed="64"/>
      </patternFill>
    </fill>
    <fill>
      <patternFill patternType="solid">
        <fgColor rgb="FFDF007C"/>
        <bgColor indexed="64"/>
      </patternFill>
    </fill>
    <fill>
      <patternFill patternType="solid">
        <fgColor rgb="FF9D9E9F"/>
        <bgColor indexed="64"/>
      </patternFill>
    </fill>
    <fill>
      <gradientFill degree="90">
        <stop position="0">
          <color rgb="FFDF007C"/>
        </stop>
        <stop position="1">
          <color theme="0" tint="-5.0965910824915313E-2"/>
        </stop>
      </gradient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9D9E9F"/>
      </left>
      <right style="thin">
        <color rgb="FF9D9E9F"/>
      </right>
      <top style="thin">
        <color rgb="FF9D9E9F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9D9E9F"/>
      </left>
      <right style="thin">
        <color rgb="FF9D9E9F"/>
      </right>
      <top style="thin">
        <color rgb="FF9D9E9F"/>
      </top>
      <bottom style="thin">
        <color rgb="FF9D9E9F"/>
      </bottom>
      <diagonal/>
    </border>
    <border>
      <left style="thin">
        <color rgb="FF9D9E9F"/>
      </left>
      <right style="thin">
        <color rgb="FF9D9E9F"/>
      </right>
      <top/>
      <bottom style="thin">
        <color rgb="FF9D9E9F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9D9E9F"/>
      </left>
      <right/>
      <top style="thin">
        <color rgb="FF9D9E9F"/>
      </top>
      <bottom style="thin">
        <color rgb="FF9D9E9F"/>
      </bottom>
      <diagonal/>
    </border>
    <border>
      <left/>
      <right style="thin">
        <color rgb="FF9D9E9F"/>
      </right>
      <top style="thin">
        <color rgb="FF9D9E9F"/>
      </top>
      <bottom style="thin">
        <color rgb="FF9D9E9F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2">
    <xf numFmtId="0" fontId="0" fillId="0" borderId="0" xfId="0"/>
    <xf numFmtId="165" fontId="0" fillId="0" borderId="0" xfId="0" applyNumberFormat="1"/>
    <xf numFmtId="164" fontId="0" fillId="0" borderId="0" xfId="0" applyNumberFormat="1"/>
    <xf numFmtId="0" fontId="2" fillId="0" borderId="0" xfId="0" applyFont="1"/>
    <xf numFmtId="0" fontId="0" fillId="3" borderId="0" xfId="0" applyFill="1"/>
    <xf numFmtId="0" fontId="2" fillId="3" borderId="0" xfId="0" applyFont="1" applyFill="1"/>
    <xf numFmtId="0" fontId="0" fillId="0" borderId="0" xfId="0" applyAlignment="1">
      <alignment vertical="center"/>
    </xf>
    <xf numFmtId="165" fontId="0" fillId="0" borderId="1" xfId="0" applyNumberFormat="1" applyBorder="1"/>
    <xf numFmtId="165" fontId="0" fillId="0" borderId="5" xfId="0" applyNumberFormat="1" applyBorder="1"/>
    <xf numFmtId="165" fontId="0" fillId="0" borderId="6" xfId="0" applyNumberFormat="1" applyBorder="1"/>
    <xf numFmtId="165" fontId="0" fillId="0" borderId="7" xfId="0" applyNumberFormat="1" applyBorder="1"/>
    <xf numFmtId="165" fontId="0" fillId="0" borderId="8" xfId="0" applyNumberFormat="1" applyBorder="1"/>
    <xf numFmtId="165" fontId="0" fillId="0" borderId="9" xfId="0" applyNumberFormat="1" applyBorder="1"/>
    <xf numFmtId="165" fontId="0" fillId="0" borderId="10" xfId="0" applyNumberFormat="1" applyBorder="1"/>
    <xf numFmtId="165" fontId="0" fillId="0" borderId="11" xfId="0" applyNumberFormat="1" applyBorder="1"/>
    <xf numFmtId="165" fontId="0" fillId="0" borderId="12" xfId="0" applyNumberForma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165" fontId="4" fillId="0" borderId="0" xfId="0" applyNumberFormat="1" applyFont="1"/>
    <xf numFmtId="164" fontId="4" fillId="0" borderId="0" xfId="1" applyFont="1"/>
    <xf numFmtId="0" fontId="5" fillId="0" borderId="0" xfId="0" applyFont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0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7" fillId="0" borderId="0" xfId="0" applyFont="1"/>
    <xf numFmtId="165" fontId="8" fillId="0" borderId="0" xfId="0" applyNumberFormat="1" applyFont="1"/>
    <xf numFmtId="164" fontId="8" fillId="0" borderId="0" xfId="1" applyFont="1"/>
    <xf numFmtId="165" fontId="2" fillId="2" borderId="0" xfId="0" applyNumberFormat="1" applyFont="1" applyFill="1"/>
    <xf numFmtId="165" fontId="0" fillId="2" borderId="0" xfId="0" applyNumberFormat="1" applyFont="1" applyFill="1"/>
    <xf numFmtId="0" fontId="5" fillId="4" borderId="14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vertical="center"/>
    </xf>
    <xf numFmtId="164" fontId="5" fillId="4" borderId="15" xfId="1" applyFont="1" applyFill="1" applyBorder="1" applyAlignment="1">
      <alignment vertical="center"/>
    </xf>
    <xf numFmtId="0" fontId="9" fillId="6" borderId="25" xfId="0" applyFont="1" applyFill="1" applyBorder="1" applyAlignment="1" applyProtection="1">
      <alignment horizontal="center" vertical="center"/>
      <protection locked="0"/>
    </xf>
    <xf numFmtId="0" fontId="9" fillId="6" borderId="25" xfId="0" applyFont="1" applyFill="1" applyBorder="1" applyAlignment="1">
      <alignment horizontal="center" vertical="center"/>
    </xf>
    <xf numFmtId="0" fontId="9" fillId="6" borderId="26" xfId="0" applyFont="1" applyFill="1" applyBorder="1" applyAlignment="1" applyProtection="1">
      <alignment horizontal="center" vertical="center"/>
      <protection locked="0"/>
    </xf>
    <xf numFmtId="0" fontId="5" fillId="4" borderId="13" xfId="0" applyFont="1" applyFill="1" applyBorder="1" applyAlignment="1">
      <alignment horizontal="right" vertical="center"/>
    </xf>
    <xf numFmtId="0" fontId="0" fillId="5" borderId="0" xfId="0" applyFill="1"/>
    <xf numFmtId="0" fontId="5" fillId="5" borderId="0" xfId="0" applyFont="1" applyFill="1"/>
    <xf numFmtId="0" fontId="0" fillId="5" borderId="0" xfId="0" applyFill="1" applyAlignment="1">
      <alignment vertical="center"/>
    </xf>
    <xf numFmtId="0" fontId="3" fillId="5" borderId="0" xfId="0" applyFont="1" applyFill="1" applyAlignment="1">
      <alignment vertical="center"/>
    </xf>
    <xf numFmtId="164" fontId="0" fillId="5" borderId="0" xfId="1" applyFont="1" applyFill="1" applyAlignment="1">
      <alignment vertical="center"/>
    </xf>
    <xf numFmtId="0" fontId="9" fillId="6" borderId="29" xfId="0" applyFont="1" applyFill="1" applyBorder="1" applyAlignment="1" applyProtection="1">
      <alignment horizontal="center" vertical="center"/>
      <protection locked="0"/>
    </xf>
    <xf numFmtId="164" fontId="9" fillId="5" borderId="0" xfId="1" applyFont="1" applyFill="1"/>
    <xf numFmtId="165" fontId="9" fillId="5" borderId="0" xfId="0" applyNumberFormat="1" applyFont="1" applyFill="1"/>
    <xf numFmtId="0" fontId="12" fillId="5" borderId="0" xfId="0" applyFont="1" applyFill="1"/>
    <xf numFmtId="0" fontId="5" fillId="5" borderId="0" xfId="0" applyFont="1" applyFill="1" applyAlignment="1">
      <alignment horizontal="center" vertical="center"/>
    </xf>
    <xf numFmtId="0" fontId="4" fillId="5" borderId="28" xfId="0" applyFont="1" applyFill="1" applyBorder="1" applyAlignment="1">
      <alignment horizontal="right" vertical="center"/>
    </xf>
    <xf numFmtId="0" fontId="4" fillId="5" borderId="27" xfId="0" applyFont="1" applyFill="1" applyBorder="1" applyAlignment="1">
      <alignment horizontal="right" vertical="center"/>
    </xf>
    <xf numFmtId="0" fontId="4" fillId="5" borderId="24" xfId="0" applyFont="1" applyFill="1" applyBorder="1" applyAlignment="1">
      <alignment horizontal="right" vertical="center"/>
    </xf>
    <xf numFmtId="164" fontId="5" fillId="5" borderId="0" xfId="1" applyFont="1" applyFill="1" applyAlignment="1">
      <alignment horizontal="center" vertical="center"/>
    </xf>
    <xf numFmtId="0" fontId="5" fillId="5" borderId="0" xfId="0" applyFont="1" applyFill="1" applyAlignment="1">
      <alignment horizontal="left" vertical="center"/>
    </xf>
    <xf numFmtId="0" fontId="14" fillId="0" borderId="0" xfId="0" applyFont="1"/>
    <xf numFmtId="0" fontId="14" fillId="0" borderId="0" xfId="0" applyFont="1" applyAlignment="1">
      <alignment vertical="center"/>
    </xf>
    <xf numFmtId="165" fontId="4" fillId="0" borderId="0" xfId="0" applyNumberFormat="1" applyFont="1" applyBorder="1"/>
    <xf numFmtId="0" fontId="13" fillId="7" borderId="30" xfId="0" applyFont="1" applyFill="1" applyBorder="1" applyAlignment="1">
      <alignment horizontal="center"/>
    </xf>
    <xf numFmtId="0" fontId="13" fillId="7" borderId="31" xfId="0" applyFont="1" applyFill="1" applyBorder="1" applyAlignment="1">
      <alignment horizontal="center"/>
    </xf>
    <xf numFmtId="0" fontId="5" fillId="5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DF007C"/>
      <color rgb="FF9D9E9F"/>
      <color rgb="FFFFDD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2039406</xdr:colOff>
      <xdr:row>15</xdr:row>
      <xdr:rowOff>275058</xdr:rowOff>
    </xdr:from>
    <xdr:to>
      <xdr:col>2</xdr:col>
      <xdr:colOff>2515656</xdr:colOff>
      <xdr:row>25</xdr:row>
      <xdr:rowOff>180697</xdr:rowOff>
    </xdr:to>
    <xdr:sp macro="" textlink="">
      <xdr:nvSpPr>
        <xdr:cNvPr id="3" name="Pfeil nach unten 2"/>
        <xdr:cNvSpPr/>
      </xdr:nvSpPr>
      <xdr:spPr>
        <a:xfrm rot="20028132">
          <a:off x="2696631" y="4066008"/>
          <a:ext cx="476250" cy="1953514"/>
        </a:xfrm>
        <a:prstGeom prst="downArrow">
          <a:avLst>
            <a:gd name="adj1" fmla="val 58861"/>
            <a:gd name="adj2" fmla="val 50000"/>
          </a:avLst>
        </a:prstGeom>
        <a:solidFill>
          <a:srgbClr val="FFDD00"/>
        </a:solidFill>
        <a:ln>
          <a:solidFill>
            <a:srgbClr val="DF007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4</xdr:col>
      <xdr:colOff>76201</xdr:colOff>
      <xdr:row>3</xdr:row>
      <xdr:rowOff>19051</xdr:rowOff>
    </xdr:from>
    <xdr:to>
      <xdr:col>6</xdr:col>
      <xdr:colOff>329858</xdr:colOff>
      <xdr:row>4</xdr:row>
      <xdr:rowOff>123825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6776" y="742951"/>
          <a:ext cx="1387132" cy="438149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</xdr:colOff>
      <xdr:row>4</xdr:row>
      <xdr:rowOff>171450</xdr:rowOff>
    </xdr:from>
    <xdr:to>
      <xdr:col>6</xdr:col>
      <xdr:colOff>314325</xdr:colOff>
      <xdr:row>6</xdr:row>
      <xdr:rowOff>98603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6775" y="1228725"/>
          <a:ext cx="1371600" cy="4224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11</xdr:col>
      <xdr:colOff>29362</xdr:colOff>
      <xdr:row>7</xdr:row>
      <xdr:rowOff>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954037" cy="1333500"/>
        </a:xfrm>
        <a:prstGeom prst="rect">
          <a:avLst/>
        </a:prstGeom>
      </xdr:spPr>
    </xdr:pic>
    <xdr:clientData/>
  </xdr:twoCellAnchor>
  <xdr:twoCellAnchor>
    <xdr:from>
      <xdr:col>9</xdr:col>
      <xdr:colOff>9525</xdr:colOff>
      <xdr:row>22</xdr:row>
      <xdr:rowOff>180976</xdr:rowOff>
    </xdr:from>
    <xdr:to>
      <xdr:col>10</xdr:col>
      <xdr:colOff>838200</xdr:colOff>
      <xdr:row>29</xdr:row>
      <xdr:rowOff>133350</xdr:rowOff>
    </xdr:to>
    <xdr:sp macro="" textlink="">
      <xdr:nvSpPr>
        <xdr:cNvPr id="3" name="Textfeld 2"/>
        <xdr:cNvSpPr txBox="1"/>
      </xdr:nvSpPr>
      <xdr:spPr>
        <a:xfrm>
          <a:off x="5257800" y="3867151"/>
          <a:ext cx="1590675" cy="132397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accent6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aseline="30000"/>
            <a:t>1</a:t>
          </a:r>
        </a:p>
        <a:p>
          <a:r>
            <a:rPr lang="de-DE" sz="1100"/>
            <a:t>Lt. Lehrplan (und Lehrfächerverteilung) in der Abschlussklasse (oder in der Schulstufe, in der dieses Fach unterrichtet wurde.)</a:t>
          </a:r>
        </a:p>
      </xdr:txBody>
    </xdr:sp>
    <xdr:clientData/>
  </xdr:twoCellAnchor>
  <xdr:twoCellAnchor editAs="oneCell">
    <xdr:from>
      <xdr:col>1</xdr:col>
      <xdr:colOff>19050</xdr:colOff>
      <xdr:row>3</xdr:row>
      <xdr:rowOff>123825</xdr:rowOff>
    </xdr:from>
    <xdr:to>
      <xdr:col>4</xdr:col>
      <xdr:colOff>640401</xdr:colOff>
      <xdr:row>6</xdr:row>
      <xdr:rowOff>186690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695325"/>
          <a:ext cx="2059626" cy="634365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4</xdr:col>
      <xdr:colOff>655590</xdr:colOff>
      <xdr:row>3</xdr:row>
      <xdr:rowOff>66674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" y="0"/>
          <a:ext cx="2065290" cy="6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L16"/>
  <sheetViews>
    <sheetView showGridLines="0" showRowColHeaders="0" tabSelected="1" workbookViewId="0">
      <selection activeCell="K18" sqref="K18"/>
    </sheetView>
  </sheetViews>
  <sheetFormatPr baseColWidth="10" defaultRowHeight="15" x14ac:dyDescent="0.25"/>
  <cols>
    <col min="1" max="1" width="5" customWidth="1"/>
    <col min="2" max="2" width="4.85546875" customWidth="1"/>
    <col min="3" max="3" width="44.7109375" customWidth="1"/>
    <col min="4" max="4" width="14.42578125" customWidth="1"/>
    <col min="5" max="5" width="1.42578125" customWidth="1"/>
    <col min="6" max="6" width="15.5703125" customWidth="1"/>
    <col min="7" max="7" width="5.28515625" customWidth="1"/>
    <col min="8" max="8" width="5.85546875" style="60" customWidth="1"/>
    <col min="9" max="9" width="5.42578125" style="60" customWidth="1"/>
    <col min="10" max="10" width="6" style="60" customWidth="1"/>
    <col min="11" max="12" width="6.7109375" style="60" customWidth="1"/>
  </cols>
  <sheetData>
    <row r="2" spans="2:12" ht="23.25" x14ac:dyDescent="0.35">
      <c r="B2" s="45"/>
      <c r="C2" s="53" t="s">
        <v>39</v>
      </c>
      <c r="D2" s="45"/>
      <c r="E2" s="45"/>
      <c r="F2" s="45"/>
      <c r="G2" s="45"/>
    </row>
    <row r="3" spans="2:12" ht="18.75" x14ac:dyDescent="0.3">
      <c r="B3" s="45"/>
      <c r="C3" s="46"/>
      <c r="D3" s="45"/>
      <c r="E3" s="45"/>
      <c r="F3" s="51"/>
      <c r="G3" s="45"/>
    </row>
    <row r="4" spans="2:12" ht="26.25" x14ac:dyDescent="0.4">
      <c r="B4" s="45"/>
      <c r="C4" s="63" t="s">
        <v>37</v>
      </c>
      <c r="D4" s="64"/>
      <c r="E4" s="45"/>
      <c r="F4" s="52"/>
      <c r="G4" s="45"/>
    </row>
    <row r="5" spans="2:12" s="6" customFormat="1" ht="20.100000000000001" customHeight="1" x14ac:dyDescent="0.25">
      <c r="B5" s="47"/>
      <c r="C5" s="55" t="s">
        <v>44</v>
      </c>
      <c r="D5" s="50" t="s">
        <v>46</v>
      </c>
      <c r="E5" s="48"/>
      <c r="F5" s="47"/>
      <c r="G5" s="47"/>
      <c r="H5" s="61">
        <v>1</v>
      </c>
      <c r="I5" s="61"/>
      <c r="J5" s="61"/>
      <c r="K5" s="61"/>
      <c r="L5" s="61"/>
    </row>
    <row r="6" spans="2:12" s="6" customFormat="1" ht="20.100000000000001" customHeight="1" x14ac:dyDescent="0.25">
      <c r="B6" s="47"/>
      <c r="C6" s="55" t="s">
        <v>22</v>
      </c>
      <c r="D6" s="50" t="s">
        <v>29</v>
      </c>
      <c r="E6" s="48"/>
      <c r="F6" s="47"/>
      <c r="G6" s="47"/>
      <c r="H6" s="61">
        <v>2</v>
      </c>
      <c r="I6" s="61"/>
      <c r="J6" s="61"/>
      <c r="K6" s="61"/>
      <c r="L6" s="61"/>
    </row>
    <row r="7" spans="2:12" s="6" customFormat="1" ht="20.100000000000001" customHeight="1" x14ac:dyDescent="0.25">
      <c r="B7" s="47"/>
      <c r="C7" s="56" t="s">
        <v>23</v>
      </c>
      <c r="D7" s="41">
        <v>3</v>
      </c>
      <c r="E7" s="48"/>
      <c r="F7" s="47"/>
      <c r="G7" s="47"/>
      <c r="H7" s="61">
        <v>3</v>
      </c>
      <c r="I7" s="61"/>
      <c r="J7" s="61"/>
      <c r="K7" s="61"/>
      <c r="L7" s="61"/>
    </row>
    <row r="8" spans="2:12" s="6" customFormat="1" ht="20.100000000000001" customHeight="1" x14ac:dyDescent="0.25">
      <c r="B8" s="47"/>
      <c r="C8" s="56" t="s">
        <v>24</v>
      </c>
      <c r="D8" s="41">
        <v>6</v>
      </c>
      <c r="E8" s="48"/>
      <c r="F8" s="49"/>
      <c r="G8" s="47"/>
      <c r="H8" s="61">
        <v>4</v>
      </c>
      <c r="I8" s="61"/>
      <c r="J8" s="61"/>
      <c r="K8" s="61"/>
      <c r="L8" s="61"/>
    </row>
    <row r="9" spans="2:12" s="6" customFormat="1" ht="20.100000000000001" customHeight="1" x14ac:dyDescent="0.25">
      <c r="B9" s="47"/>
      <c r="C9" s="56" t="s">
        <v>28</v>
      </c>
      <c r="D9" s="42">
        <f>D7*4</f>
        <v>12</v>
      </c>
      <c r="E9" s="48"/>
      <c r="F9" s="49"/>
      <c r="G9" s="47"/>
      <c r="H9" s="61">
        <v>5</v>
      </c>
      <c r="I9" s="61"/>
      <c r="J9" s="61"/>
      <c r="K9" s="61"/>
      <c r="L9" s="61"/>
    </row>
    <row r="10" spans="2:12" s="6" customFormat="1" ht="20.100000000000001" customHeight="1" thickBot="1" x14ac:dyDescent="0.3">
      <c r="B10" s="47"/>
      <c r="C10" s="57" t="s">
        <v>25</v>
      </c>
      <c r="D10" s="43">
        <v>10</v>
      </c>
      <c r="E10" s="48"/>
      <c r="F10" s="49"/>
      <c r="G10" s="47"/>
      <c r="H10" s="61">
        <v>6</v>
      </c>
      <c r="I10" s="61" t="s">
        <v>46</v>
      </c>
      <c r="J10" s="61" t="s">
        <v>46</v>
      </c>
      <c r="K10" s="60">
        <f>'Beschreibung-Berechnungsgrundla'!$F$13</f>
        <v>204.7</v>
      </c>
      <c r="L10" s="60">
        <f>'Beschreibung-Berechnungsgrundla'!$F$16</f>
        <v>26.2</v>
      </c>
    </row>
    <row r="11" spans="2:12" s="6" customFormat="1" ht="20.100000000000001" customHeight="1" thickBot="1" x14ac:dyDescent="0.3">
      <c r="B11" s="47"/>
      <c r="C11" s="44" t="s">
        <v>26</v>
      </c>
      <c r="D11" s="38" t="str">
        <f>D6</f>
        <v>Vx</v>
      </c>
      <c r="E11" s="39" t="s">
        <v>27</v>
      </c>
      <c r="F11" s="40">
        <f>IF(D10&gt;Maxstd,(D14*D7+D15*D8),(D14*D7+D15*D8)*D10/D9)</f>
        <v>642.75</v>
      </c>
      <c r="G11" s="47"/>
      <c r="H11" s="61">
        <v>7</v>
      </c>
      <c r="I11" s="60" t="s">
        <v>47</v>
      </c>
      <c r="J11" s="60" t="s">
        <v>47</v>
      </c>
      <c r="K11" s="60">
        <f>'Beschreibung-Berechnungsgrundla'!F14</f>
        <v>178.3</v>
      </c>
      <c r="L11" s="60">
        <f>'Beschreibung-Berechnungsgrundla'!$F$17</f>
        <v>22.9</v>
      </c>
    </row>
    <row r="12" spans="2:12" ht="19.5" customHeight="1" x14ac:dyDescent="0.25">
      <c r="B12" s="45"/>
      <c r="C12" s="45"/>
      <c r="D12" s="45"/>
      <c r="E12" s="45"/>
      <c r="F12" s="45"/>
      <c r="G12" s="45"/>
      <c r="H12" s="61">
        <v>8</v>
      </c>
      <c r="I12" s="61" t="s">
        <v>45</v>
      </c>
      <c r="J12" s="61" t="s">
        <v>45</v>
      </c>
      <c r="K12" s="60">
        <f>'Beschreibung-Berechnungsgrundla'!$F$13</f>
        <v>204.7</v>
      </c>
      <c r="L12" s="60">
        <f>'Beschreibung-Berechnungsgrundla'!$F$16</f>
        <v>26.2</v>
      </c>
    </row>
    <row r="13" spans="2:12" ht="6.75" customHeight="1" x14ac:dyDescent="0.25"/>
    <row r="14" spans="2:12" ht="26.25" customHeight="1" x14ac:dyDescent="0.25">
      <c r="B14" s="54"/>
      <c r="C14" s="54" t="s">
        <v>48</v>
      </c>
      <c r="D14" s="58">
        <f>VLOOKUP(D5,J10:K12,2)</f>
        <v>204.7</v>
      </c>
      <c r="E14" s="54"/>
      <c r="F14" s="54"/>
      <c r="G14" s="54"/>
    </row>
    <row r="15" spans="2:12" ht="26.25" customHeight="1" x14ac:dyDescent="0.25">
      <c r="B15" s="54"/>
      <c r="C15" s="59" t="s">
        <v>49</v>
      </c>
      <c r="D15" s="58">
        <f>VLOOKUP(D5,J10:L12,3)</f>
        <v>26.2</v>
      </c>
      <c r="E15" s="54"/>
      <c r="F15" s="54"/>
      <c r="G15" s="54"/>
    </row>
    <row r="16" spans="2:12" ht="26.25" customHeight="1" x14ac:dyDescent="0.25">
      <c r="B16" s="65" t="s">
        <v>38</v>
      </c>
      <c r="C16" s="65"/>
      <c r="D16" s="65"/>
      <c r="E16" s="65"/>
      <c r="F16" s="65"/>
      <c r="G16" s="65"/>
    </row>
  </sheetData>
  <sheetProtection algorithmName="SHA-512" hashValue="fBwYASUQ75BGg9C6bQRrIf6I/izhVzzxnWwgU9zHGe6T2fvNIcNcrqmRP+7fcfsCuh/eRL8yWl2hlXOLw1wjig==" saltValue="1SNm6/8YtjSdqkOqjy4OXA==" spinCount="100000" sheet="1" objects="1" scenarios="1"/>
  <sortState ref="J10:L12">
    <sortCondition ref="J10:J12"/>
  </sortState>
  <mergeCells count="2">
    <mergeCell ref="C4:D4"/>
    <mergeCell ref="B16:G16"/>
  </mergeCells>
  <dataValidations count="3">
    <dataValidation type="list" allowBlank="1" showInputMessage="1" showErrorMessage="1" sqref="D5">
      <formula1>EGR</formula1>
    </dataValidation>
    <dataValidation type="list" allowBlank="1" showInputMessage="1" showErrorMessage="1" sqref="D7">
      <formula1>Stunden</formula1>
    </dataValidation>
    <dataValidation type="list" allowBlank="1" showInputMessage="1" showErrorMessage="1" sqref="I18">
      <formula1>"1,2,3"</formula1>
    </dataValidation>
  </dataValidations>
  <pageMargins left="0.7" right="0.7" top="0.78740157499999996" bottom="0.78740157499999996" header="0.3" footer="0.3"/>
  <pageSetup paperSize="9" orientation="portrait" horizontalDpi="4294967293" verticalDpi="120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'Beschreibung-Berechnungsgrundla'!$M$1:$M$35</xm:f>
          </x14:formula1>
          <xm:sqref>D8</xm:sqref>
        </x14:dataValidation>
        <x14:dataValidation type="list" allowBlank="1" showInputMessage="1" showErrorMessage="1">
          <x14:formula1>
            <xm:f>'Beschreibung-Berechnungsgrundla'!$M$1:$M$30</xm:f>
          </x14:formula1>
          <xm:sqref>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4"/>
  <sheetViews>
    <sheetView showGridLines="0" topLeftCell="A31" workbookViewId="0">
      <selection activeCell="M21" sqref="M21"/>
    </sheetView>
  </sheetViews>
  <sheetFormatPr baseColWidth="10" defaultRowHeight="15" x14ac:dyDescent="0.25"/>
  <cols>
    <col min="1" max="1" width="7.85546875" customWidth="1"/>
    <col min="2" max="2" width="5.42578125" customWidth="1"/>
    <col min="3" max="3" width="4.7109375" customWidth="1"/>
    <col min="11" max="11" width="13.7109375" customWidth="1"/>
    <col min="13" max="13" width="11.42578125" style="60"/>
  </cols>
  <sheetData>
    <row r="1" spans="2:20" x14ac:dyDescent="0.25">
      <c r="M1" s="60">
        <v>1</v>
      </c>
    </row>
    <row r="2" spans="2:20" x14ac:dyDescent="0.25">
      <c r="K2" s="28"/>
      <c r="L2" s="28"/>
      <c r="M2" s="60">
        <v>2</v>
      </c>
      <c r="N2" s="28"/>
      <c r="O2" s="28"/>
      <c r="P2" s="28"/>
      <c r="Q2" s="28"/>
      <c r="R2" s="28"/>
      <c r="S2" s="28"/>
      <c r="T2" s="28"/>
    </row>
    <row r="3" spans="2:20" x14ac:dyDescent="0.25">
      <c r="K3" s="28"/>
      <c r="L3" s="28"/>
      <c r="M3" s="60">
        <v>3</v>
      </c>
      <c r="N3" s="28"/>
      <c r="O3" s="28"/>
      <c r="P3" s="28"/>
      <c r="Q3" s="28"/>
      <c r="R3" s="28"/>
      <c r="S3" s="28"/>
      <c r="T3" s="28"/>
    </row>
    <row r="4" spans="2:20" x14ac:dyDescent="0.25">
      <c r="K4" s="28"/>
      <c r="L4" s="28"/>
      <c r="M4" s="60">
        <v>4</v>
      </c>
      <c r="N4" s="28"/>
      <c r="O4" s="28"/>
      <c r="P4" s="28"/>
      <c r="Q4" s="28"/>
      <c r="R4" s="28"/>
      <c r="S4" s="28"/>
      <c r="T4" s="28"/>
    </row>
    <row r="5" spans="2:20" x14ac:dyDescent="0.25">
      <c r="K5" s="28"/>
      <c r="L5" s="28"/>
      <c r="M5" s="60">
        <v>5</v>
      </c>
      <c r="N5" s="28"/>
      <c r="O5" s="28"/>
      <c r="P5" s="28"/>
      <c r="Q5" s="28"/>
      <c r="R5" s="28"/>
      <c r="S5" s="28"/>
      <c r="T5" s="28"/>
    </row>
    <row r="6" spans="2:20" x14ac:dyDescent="0.25">
      <c r="K6" s="28"/>
      <c r="L6" s="28"/>
      <c r="M6" s="60">
        <v>6</v>
      </c>
      <c r="N6" s="28"/>
      <c r="O6" s="28"/>
      <c r="P6" s="28"/>
      <c r="Q6" s="28"/>
      <c r="R6" s="28"/>
      <c r="S6" s="28"/>
      <c r="T6" s="28"/>
    </row>
    <row r="7" spans="2:20" x14ac:dyDescent="0.25">
      <c r="K7" s="28"/>
      <c r="L7" s="28"/>
      <c r="M7" s="60">
        <v>7</v>
      </c>
      <c r="N7" s="28"/>
      <c r="O7" s="28"/>
      <c r="P7" s="28"/>
      <c r="Q7" s="28"/>
      <c r="R7" s="28"/>
      <c r="S7" s="28"/>
      <c r="T7" s="28"/>
    </row>
    <row r="8" spans="2:20" x14ac:dyDescent="0.25">
      <c r="K8" s="28"/>
      <c r="L8" s="28"/>
      <c r="M8" s="60">
        <v>8</v>
      </c>
      <c r="N8" s="28"/>
      <c r="O8" s="28"/>
      <c r="P8" s="28"/>
      <c r="Q8" s="28"/>
      <c r="R8" s="28"/>
      <c r="S8" s="28"/>
      <c r="T8" s="28"/>
    </row>
    <row r="9" spans="2:20" x14ac:dyDescent="0.25">
      <c r="K9" s="28"/>
      <c r="L9" s="28"/>
      <c r="M9" s="60">
        <v>9</v>
      </c>
      <c r="N9" s="28"/>
      <c r="O9" s="28"/>
      <c r="P9" s="28"/>
      <c r="Q9" s="28"/>
      <c r="R9" s="28"/>
      <c r="S9" s="28"/>
      <c r="T9" s="28"/>
    </row>
    <row r="10" spans="2:20" ht="15.75" thickBot="1" x14ac:dyDescent="0.3">
      <c r="K10" s="28"/>
      <c r="L10" s="28"/>
      <c r="M10" s="60">
        <v>10</v>
      </c>
      <c r="N10" s="28"/>
      <c r="O10" s="28"/>
      <c r="P10" s="28"/>
      <c r="Q10" s="28"/>
      <c r="R10" s="28"/>
      <c r="S10" s="28"/>
      <c r="T10" s="28"/>
    </row>
    <row r="11" spans="2:20" x14ac:dyDescent="0.25">
      <c r="B11" s="24" t="s">
        <v>35</v>
      </c>
      <c r="C11" s="24"/>
      <c r="D11" s="25"/>
      <c r="E11" s="25"/>
      <c r="F11" s="25"/>
      <c r="G11" s="25"/>
      <c r="H11" s="25"/>
      <c r="I11" s="25"/>
      <c r="J11" s="25"/>
      <c r="K11" s="26"/>
      <c r="L11" s="28"/>
      <c r="M11" s="60">
        <v>11</v>
      </c>
      <c r="N11" s="28"/>
      <c r="O11" s="28"/>
      <c r="P11" s="28"/>
      <c r="Q11" s="28"/>
      <c r="R11" s="28"/>
      <c r="S11" s="28"/>
      <c r="T11" s="28"/>
    </row>
    <row r="12" spans="2:20" x14ac:dyDescent="0.25">
      <c r="B12" s="27" t="s">
        <v>40</v>
      </c>
      <c r="C12" s="27"/>
      <c r="D12" s="28"/>
      <c r="E12" s="28"/>
      <c r="F12" s="28"/>
      <c r="G12" s="28"/>
      <c r="H12" s="28"/>
      <c r="I12" s="28"/>
      <c r="J12" s="28"/>
      <c r="K12" s="29"/>
      <c r="L12" s="28"/>
      <c r="M12" s="60">
        <v>12</v>
      </c>
      <c r="N12" s="28"/>
      <c r="O12" s="28"/>
      <c r="P12" s="28"/>
      <c r="Q12" s="28"/>
      <c r="R12" s="28"/>
      <c r="S12" s="28"/>
      <c r="T12" s="28"/>
    </row>
    <row r="13" spans="2:20" ht="15.75" x14ac:dyDescent="0.25">
      <c r="B13" s="27"/>
      <c r="C13" s="28" t="s">
        <v>41</v>
      </c>
      <c r="D13" s="28"/>
      <c r="E13" s="28"/>
      <c r="F13" s="62">
        <v>204.7</v>
      </c>
      <c r="G13" s="28"/>
      <c r="H13" s="28"/>
      <c r="I13" s="28"/>
      <c r="J13" s="28"/>
      <c r="K13" s="29"/>
      <c r="L13" s="28"/>
      <c r="M13" s="60">
        <v>13</v>
      </c>
      <c r="N13" s="28"/>
      <c r="O13" s="28"/>
      <c r="P13" s="28"/>
      <c r="Q13" s="28"/>
      <c r="R13" s="28"/>
      <c r="S13" s="28"/>
      <c r="T13" s="28"/>
    </row>
    <row r="14" spans="2:20" ht="15.75" x14ac:dyDescent="0.25">
      <c r="B14" s="27" t="s">
        <v>42</v>
      </c>
      <c r="C14" s="27"/>
      <c r="D14" s="28"/>
      <c r="E14" s="28"/>
      <c r="F14" s="62">
        <v>178.3</v>
      </c>
      <c r="G14" s="28"/>
      <c r="H14" s="28"/>
      <c r="I14" s="28"/>
      <c r="J14" s="28"/>
      <c r="K14" s="29"/>
      <c r="L14" s="28"/>
      <c r="M14" s="60">
        <v>14</v>
      </c>
      <c r="N14" s="28"/>
      <c r="O14" s="28"/>
      <c r="P14" s="28"/>
      <c r="Q14" s="28"/>
      <c r="R14" s="28"/>
      <c r="S14" s="28"/>
      <c r="T14" s="28"/>
    </row>
    <row r="15" spans="2:20" x14ac:dyDescent="0.25">
      <c r="B15" s="27" t="s">
        <v>43</v>
      </c>
      <c r="C15" s="27"/>
      <c r="D15" s="28"/>
      <c r="E15" s="28"/>
      <c r="F15" s="28"/>
      <c r="G15" s="28"/>
      <c r="H15" s="28"/>
      <c r="I15" s="28"/>
      <c r="J15" s="28"/>
      <c r="K15" s="29"/>
      <c r="L15" s="28"/>
      <c r="M15" s="60">
        <v>15</v>
      </c>
      <c r="N15" s="28"/>
      <c r="O15" s="28"/>
      <c r="P15" s="28"/>
      <c r="Q15" s="28"/>
      <c r="R15" s="28"/>
      <c r="S15" s="28"/>
      <c r="T15" s="28"/>
    </row>
    <row r="16" spans="2:20" ht="15.75" x14ac:dyDescent="0.25">
      <c r="B16" s="27"/>
      <c r="C16" s="28" t="s">
        <v>41</v>
      </c>
      <c r="D16" s="28"/>
      <c r="E16" s="28"/>
      <c r="F16" s="62">
        <v>26.2</v>
      </c>
      <c r="G16" s="28"/>
      <c r="H16" s="28"/>
      <c r="I16" s="28"/>
      <c r="J16" s="28"/>
      <c r="K16" s="29"/>
      <c r="L16" s="28"/>
      <c r="M16" s="60">
        <v>16</v>
      </c>
      <c r="N16" s="28"/>
      <c r="O16" s="28"/>
      <c r="P16" s="28"/>
      <c r="Q16" s="28"/>
      <c r="R16" s="28"/>
      <c r="S16" s="28"/>
      <c r="T16" s="28"/>
    </row>
    <row r="17" spans="2:20" ht="15.75" x14ac:dyDescent="0.25">
      <c r="B17" s="27" t="s">
        <v>42</v>
      </c>
      <c r="C17" s="27"/>
      <c r="D17" s="28"/>
      <c r="E17" s="28"/>
      <c r="F17" s="62">
        <v>22.9</v>
      </c>
      <c r="G17" s="28"/>
      <c r="H17" s="28"/>
      <c r="I17" s="28"/>
      <c r="J17" s="28"/>
      <c r="K17" s="29"/>
      <c r="L17" s="28"/>
      <c r="M17" s="60">
        <v>17</v>
      </c>
      <c r="N17" s="28"/>
      <c r="O17" s="28"/>
      <c r="P17" s="28"/>
      <c r="Q17" s="28"/>
      <c r="R17" s="28"/>
      <c r="S17" s="28"/>
      <c r="T17" s="28"/>
    </row>
    <row r="18" spans="2:20" x14ac:dyDescent="0.25">
      <c r="B18" s="27" t="s">
        <v>33</v>
      </c>
      <c r="C18" s="27"/>
      <c r="D18" s="28"/>
      <c r="E18" s="28"/>
      <c r="F18" s="28"/>
      <c r="G18" s="28"/>
      <c r="H18" s="28"/>
      <c r="I18" s="28"/>
      <c r="J18" s="28"/>
      <c r="K18" s="29"/>
      <c r="L18" s="28"/>
      <c r="M18" s="60">
        <v>18</v>
      </c>
      <c r="N18" s="28"/>
      <c r="O18" s="28"/>
      <c r="P18" s="28"/>
      <c r="Q18" s="28"/>
      <c r="R18" s="28"/>
      <c r="S18" s="28"/>
      <c r="T18" s="28"/>
    </row>
    <row r="19" spans="2:20" ht="15.75" thickBot="1" x14ac:dyDescent="0.3">
      <c r="B19" s="30" t="s">
        <v>34</v>
      </c>
      <c r="C19" s="30"/>
      <c r="D19" s="31"/>
      <c r="E19" s="31"/>
      <c r="F19" s="31"/>
      <c r="G19" s="31"/>
      <c r="H19" s="31"/>
      <c r="I19" s="31"/>
      <c r="J19" s="31"/>
      <c r="K19" s="32"/>
      <c r="L19" s="28"/>
      <c r="M19" s="60">
        <v>19</v>
      </c>
      <c r="N19" s="28"/>
      <c r="O19" s="28"/>
      <c r="P19" s="28"/>
      <c r="Q19" s="28"/>
      <c r="R19" s="28"/>
      <c r="S19" s="28"/>
      <c r="T19" s="28"/>
    </row>
    <row r="20" spans="2:20" x14ac:dyDescent="0.25">
      <c r="K20" s="28"/>
      <c r="L20" s="28"/>
      <c r="M20" s="60">
        <v>20</v>
      </c>
      <c r="N20" s="28"/>
      <c r="O20" s="28"/>
      <c r="P20" s="28"/>
      <c r="Q20" s="28"/>
      <c r="R20" s="28"/>
      <c r="S20" s="28"/>
      <c r="T20" s="28"/>
    </row>
    <row r="21" spans="2:20" x14ac:dyDescent="0.25">
      <c r="K21" s="28"/>
      <c r="L21" s="28"/>
      <c r="M21" s="60">
        <v>21</v>
      </c>
      <c r="N21" s="28"/>
      <c r="O21" s="28"/>
      <c r="P21" s="28"/>
      <c r="Q21" s="28"/>
      <c r="R21" s="28"/>
      <c r="S21" s="28"/>
      <c r="T21" s="28"/>
    </row>
    <row r="22" spans="2:20" ht="18.75" x14ac:dyDescent="0.3">
      <c r="C22" s="23" t="s">
        <v>0</v>
      </c>
      <c r="M22" s="60">
        <v>22</v>
      </c>
    </row>
    <row r="23" spans="2:20" x14ac:dyDescent="0.25">
      <c r="M23" s="60">
        <v>23</v>
      </c>
    </row>
    <row r="24" spans="2:20" ht="15.75" x14ac:dyDescent="0.25">
      <c r="C24" t="s">
        <v>1</v>
      </c>
      <c r="D24" t="s">
        <v>30</v>
      </c>
      <c r="I24" s="21">
        <f>F13</f>
        <v>204.7</v>
      </c>
      <c r="M24" s="60">
        <v>24</v>
      </c>
    </row>
    <row r="25" spans="2:20" ht="17.25" x14ac:dyDescent="0.25">
      <c r="D25" t="s">
        <v>2</v>
      </c>
      <c r="E25" t="s">
        <v>36</v>
      </c>
      <c r="G25" s="1"/>
      <c r="H25" s="1">
        <f>3*I24</f>
        <v>614.09999999999991</v>
      </c>
      <c r="K25" s="6"/>
      <c r="M25" s="60">
        <v>25</v>
      </c>
    </row>
    <row r="26" spans="2:20" x14ac:dyDescent="0.25">
      <c r="D26" t="s">
        <v>31</v>
      </c>
      <c r="M26" s="60">
        <v>26</v>
      </c>
    </row>
    <row r="27" spans="2:20" x14ac:dyDescent="0.25">
      <c r="D27" t="s">
        <v>4</v>
      </c>
      <c r="M27" s="60">
        <v>27</v>
      </c>
    </row>
    <row r="28" spans="2:20" x14ac:dyDescent="0.25">
      <c r="D28" t="s">
        <v>5</v>
      </c>
      <c r="G28" s="33" t="s">
        <v>6</v>
      </c>
      <c r="H28" s="1">
        <f>H25/12*10</f>
        <v>511.74999999999989</v>
      </c>
      <c r="M28" s="60">
        <v>28</v>
      </c>
    </row>
    <row r="29" spans="2:20" x14ac:dyDescent="0.25">
      <c r="M29" s="60">
        <v>29</v>
      </c>
    </row>
    <row r="30" spans="2:20" ht="15.75" x14ac:dyDescent="0.25">
      <c r="C30" t="s">
        <v>7</v>
      </c>
      <c r="D30" t="s">
        <v>9</v>
      </c>
      <c r="I30" s="22">
        <f>F16</f>
        <v>26.2</v>
      </c>
      <c r="M30" s="60">
        <v>30</v>
      </c>
    </row>
    <row r="31" spans="2:20" x14ac:dyDescent="0.25">
      <c r="E31" t="s">
        <v>8</v>
      </c>
      <c r="M31" s="60">
        <v>31</v>
      </c>
    </row>
    <row r="32" spans="2:20" x14ac:dyDescent="0.25">
      <c r="D32" t="s">
        <v>2</v>
      </c>
      <c r="E32" t="s">
        <v>10</v>
      </c>
      <c r="G32" s="2">
        <f>I30*5</f>
        <v>131</v>
      </c>
      <c r="M32" s="60">
        <v>32</v>
      </c>
    </row>
    <row r="33" spans="2:13" x14ac:dyDescent="0.25">
      <c r="E33" t="s">
        <v>11</v>
      </c>
      <c r="M33" s="60">
        <v>33</v>
      </c>
    </row>
    <row r="34" spans="2:13" x14ac:dyDescent="0.25">
      <c r="M34" s="60">
        <v>34</v>
      </c>
    </row>
    <row r="35" spans="2:13" x14ac:dyDescent="0.25">
      <c r="B35" s="4"/>
      <c r="C35" s="4"/>
      <c r="D35" s="5" t="s">
        <v>12</v>
      </c>
      <c r="E35" s="5" t="s">
        <v>13</v>
      </c>
      <c r="F35" s="5"/>
      <c r="G35" s="5"/>
      <c r="H35" s="4"/>
      <c r="I35" s="4"/>
      <c r="J35" s="4"/>
      <c r="M35" s="60">
        <v>35</v>
      </c>
    </row>
    <row r="36" spans="2:13" x14ac:dyDescent="0.25">
      <c r="E36" t="s">
        <v>32</v>
      </c>
      <c r="H36" s="1">
        <f>I24*3</f>
        <v>614.09999999999991</v>
      </c>
    </row>
    <row r="37" spans="2:13" x14ac:dyDescent="0.25">
      <c r="E37" t="s">
        <v>10</v>
      </c>
      <c r="H37" s="2">
        <f>I30*5</f>
        <v>131</v>
      </c>
    </row>
    <row r="38" spans="2:13" x14ac:dyDescent="0.25">
      <c r="G38" t="s">
        <v>14</v>
      </c>
      <c r="H38" s="36">
        <f>SUM(H36:H37)</f>
        <v>745.09999999999991</v>
      </c>
    </row>
    <row r="40" spans="2:13" x14ac:dyDescent="0.25">
      <c r="E40" s="3" t="s">
        <v>3</v>
      </c>
    </row>
    <row r="41" spans="2:13" x14ac:dyDescent="0.25">
      <c r="D41" s="3" t="s">
        <v>4</v>
      </c>
    </row>
    <row r="42" spans="2:13" x14ac:dyDescent="0.25">
      <c r="D42" t="s">
        <v>15</v>
      </c>
      <c r="E42" t="s">
        <v>16</v>
      </c>
    </row>
    <row r="44" spans="2:13" x14ac:dyDescent="0.25">
      <c r="E44" t="s">
        <v>13</v>
      </c>
    </row>
    <row r="45" spans="2:13" x14ac:dyDescent="0.25">
      <c r="E45" t="s">
        <v>17</v>
      </c>
      <c r="H45" s="1">
        <f>I24*3*10/12</f>
        <v>511.74999999999994</v>
      </c>
    </row>
    <row r="46" spans="2:13" x14ac:dyDescent="0.25">
      <c r="E46" t="s">
        <v>10</v>
      </c>
      <c r="H46" s="2">
        <f>I30*5*10/12</f>
        <v>109.16666666666667</v>
      </c>
    </row>
    <row r="47" spans="2:13" x14ac:dyDescent="0.25">
      <c r="G47" t="s">
        <v>14</v>
      </c>
      <c r="H47" s="36">
        <f>SUM(H45:H46)</f>
        <v>620.91666666666663</v>
      </c>
    </row>
    <row r="49" spans="2:10" x14ac:dyDescent="0.25">
      <c r="E49" t="s">
        <v>18</v>
      </c>
      <c r="F49" s="1">
        <f>H38</f>
        <v>745.09999999999991</v>
      </c>
      <c r="G49" t="s">
        <v>19</v>
      </c>
      <c r="H49" s="37">
        <f>F49*10/12</f>
        <v>620.91666666666663</v>
      </c>
    </row>
    <row r="51" spans="2:10" ht="15.75" thickBot="1" x14ac:dyDescent="0.3">
      <c r="I51" s="34">
        <f>I24</f>
        <v>204.7</v>
      </c>
      <c r="J51" s="35">
        <f>I30</f>
        <v>26.2</v>
      </c>
    </row>
    <row r="52" spans="2:10" x14ac:dyDescent="0.25">
      <c r="D52" s="69" t="s">
        <v>20</v>
      </c>
      <c r="E52" s="70"/>
      <c r="F52" s="70"/>
      <c r="G52" s="71"/>
    </row>
    <row r="53" spans="2:10" ht="15.75" thickBot="1" x14ac:dyDescent="0.3">
      <c r="D53" s="16">
        <v>1</v>
      </c>
      <c r="E53" s="17">
        <v>2</v>
      </c>
      <c r="F53" s="17">
        <v>3</v>
      </c>
      <c r="G53" s="18">
        <v>4</v>
      </c>
    </row>
    <row r="54" spans="2:10" ht="19.5" customHeight="1" x14ac:dyDescent="0.25">
      <c r="B54" s="66" t="s">
        <v>21</v>
      </c>
      <c r="C54" s="19">
        <v>1</v>
      </c>
      <c r="D54" s="13">
        <f>$I$51*D$53+$J$51*$C54</f>
        <v>230.89999999999998</v>
      </c>
      <c r="E54" s="14">
        <f t="shared" ref="E54:G64" si="0">$I$51*E$53+$J$51*$C54</f>
        <v>435.59999999999997</v>
      </c>
      <c r="F54" s="14">
        <f t="shared" si="0"/>
        <v>640.29999999999995</v>
      </c>
      <c r="G54" s="15">
        <f t="shared" si="0"/>
        <v>845</v>
      </c>
    </row>
    <row r="55" spans="2:10" x14ac:dyDescent="0.25">
      <c r="B55" s="67"/>
      <c r="C55" s="20">
        <v>2</v>
      </c>
      <c r="D55" s="8">
        <f t="shared" ref="D55:G64" si="1">$I$51*D$53+$J$51*$C55</f>
        <v>257.09999999999997</v>
      </c>
      <c r="E55" s="7">
        <f t="shared" si="1"/>
        <v>461.79999999999995</v>
      </c>
      <c r="F55" s="7">
        <f t="shared" si="1"/>
        <v>666.49999999999989</v>
      </c>
      <c r="G55" s="9">
        <f t="shared" si="1"/>
        <v>871.19999999999993</v>
      </c>
    </row>
    <row r="56" spans="2:10" x14ac:dyDescent="0.25">
      <c r="B56" s="67"/>
      <c r="C56" s="20">
        <v>3</v>
      </c>
      <c r="D56" s="8">
        <f t="shared" si="1"/>
        <v>283.29999999999995</v>
      </c>
      <c r="E56" s="7">
        <f t="shared" si="0"/>
        <v>488</v>
      </c>
      <c r="F56" s="7">
        <f t="shared" si="1"/>
        <v>692.69999999999993</v>
      </c>
      <c r="G56" s="9">
        <f t="shared" si="1"/>
        <v>897.4</v>
      </c>
    </row>
    <row r="57" spans="2:10" x14ac:dyDescent="0.25">
      <c r="B57" s="67"/>
      <c r="C57" s="20">
        <v>4</v>
      </c>
      <c r="D57" s="8">
        <f t="shared" si="1"/>
        <v>309.5</v>
      </c>
      <c r="E57" s="7">
        <f t="shared" si="0"/>
        <v>514.19999999999993</v>
      </c>
      <c r="F57" s="7">
        <f t="shared" si="1"/>
        <v>718.89999999999986</v>
      </c>
      <c r="G57" s="9">
        <f t="shared" si="1"/>
        <v>923.59999999999991</v>
      </c>
    </row>
    <row r="58" spans="2:10" x14ac:dyDescent="0.25">
      <c r="B58" s="67"/>
      <c r="C58" s="20">
        <v>5</v>
      </c>
      <c r="D58" s="8">
        <f t="shared" si="1"/>
        <v>335.7</v>
      </c>
      <c r="E58" s="7">
        <f t="shared" si="0"/>
        <v>540.4</v>
      </c>
      <c r="F58" s="7">
        <f t="shared" si="1"/>
        <v>745.09999999999991</v>
      </c>
      <c r="G58" s="9">
        <f t="shared" si="1"/>
        <v>949.8</v>
      </c>
    </row>
    <row r="59" spans="2:10" x14ac:dyDescent="0.25">
      <c r="B59" s="67"/>
      <c r="C59" s="20">
        <v>6</v>
      </c>
      <c r="D59" s="8">
        <f t="shared" si="1"/>
        <v>361.9</v>
      </c>
      <c r="E59" s="7">
        <f t="shared" si="0"/>
        <v>566.59999999999991</v>
      </c>
      <c r="F59" s="7">
        <f t="shared" si="1"/>
        <v>771.3</v>
      </c>
      <c r="G59" s="9">
        <f t="shared" si="1"/>
        <v>976</v>
      </c>
    </row>
    <row r="60" spans="2:10" x14ac:dyDescent="0.25">
      <c r="B60" s="67"/>
      <c r="C60" s="20">
        <v>7</v>
      </c>
      <c r="D60" s="8">
        <f t="shared" si="1"/>
        <v>388.1</v>
      </c>
      <c r="E60" s="7">
        <f t="shared" si="0"/>
        <v>592.79999999999995</v>
      </c>
      <c r="F60" s="7">
        <f t="shared" si="1"/>
        <v>797.49999999999989</v>
      </c>
      <c r="G60" s="9">
        <f t="shared" si="1"/>
        <v>1002.1999999999999</v>
      </c>
    </row>
    <row r="61" spans="2:10" x14ac:dyDescent="0.25">
      <c r="B61" s="67"/>
      <c r="C61" s="20">
        <v>8</v>
      </c>
      <c r="D61" s="8">
        <f t="shared" si="1"/>
        <v>414.29999999999995</v>
      </c>
      <c r="E61" s="7">
        <f t="shared" si="0"/>
        <v>619</v>
      </c>
      <c r="F61" s="7">
        <f t="shared" si="1"/>
        <v>823.69999999999993</v>
      </c>
      <c r="G61" s="9">
        <f t="shared" si="1"/>
        <v>1028.3999999999999</v>
      </c>
    </row>
    <row r="62" spans="2:10" x14ac:dyDescent="0.25">
      <c r="B62" s="67"/>
      <c r="C62" s="20">
        <v>9</v>
      </c>
      <c r="D62" s="8">
        <f t="shared" si="1"/>
        <v>440.5</v>
      </c>
      <c r="E62" s="7">
        <f t="shared" si="0"/>
        <v>645.19999999999993</v>
      </c>
      <c r="F62" s="7">
        <f t="shared" si="1"/>
        <v>849.89999999999986</v>
      </c>
      <c r="G62" s="9">
        <f t="shared" si="1"/>
        <v>1054.5999999999999</v>
      </c>
    </row>
    <row r="63" spans="2:10" x14ac:dyDescent="0.25">
      <c r="B63" s="67"/>
      <c r="C63" s="20">
        <v>10</v>
      </c>
      <c r="D63" s="8">
        <f t="shared" si="1"/>
        <v>466.7</v>
      </c>
      <c r="E63" s="7">
        <f t="shared" si="0"/>
        <v>671.4</v>
      </c>
      <c r="F63" s="7">
        <f t="shared" si="1"/>
        <v>876.09999999999991</v>
      </c>
      <c r="G63" s="9">
        <f t="shared" si="1"/>
        <v>1080.8</v>
      </c>
    </row>
    <row r="64" spans="2:10" ht="15.75" thickBot="1" x14ac:dyDescent="0.3">
      <c r="B64" s="68"/>
      <c r="C64" s="18">
        <v>11</v>
      </c>
      <c r="D64" s="10">
        <f t="shared" si="1"/>
        <v>492.9</v>
      </c>
      <c r="E64" s="11">
        <f t="shared" si="0"/>
        <v>697.59999999999991</v>
      </c>
      <c r="F64" s="11">
        <f t="shared" si="1"/>
        <v>902.3</v>
      </c>
      <c r="G64" s="12">
        <f t="shared" si="1"/>
        <v>1107</v>
      </c>
    </row>
  </sheetData>
  <sheetProtection algorithmName="SHA-512" hashValue="01iTvOcY3TuBFUMHnlBbk92Yy5pTlPJ5hxtrP+w7qQFSCCQtHkfdbLVhD7vAINMQVbD9mkNGEVRUrPQGFjqrkg==" saltValue="113tgZqRlw/naqZLcIHKsQ==" spinCount="100000" sheet="1" objects="1" scenarios="1"/>
  <mergeCells count="2">
    <mergeCell ref="B54:B64"/>
    <mergeCell ref="D52:G5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8" baseType="lpstr">
      <vt:lpstr>Berechner Vorbereitungs Matura</vt:lpstr>
      <vt:lpstr>Beschreibung-Berechnungsgrundla</vt:lpstr>
      <vt:lpstr>Tabelle3</vt:lpstr>
      <vt:lpstr>aaa</vt:lpstr>
      <vt:lpstr>EGR</vt:lpstr>
      <vt:lpstr>Maxstd</vt:lpstr>
      <vt:lpstr>RGR</vt:lpstr>
      <vt:lpstr>Stunden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Ösqm</dc:creator>
  <cp:lastModifiedBy>Manfred Sparr</cp:lastModifiedBy>
  <dcterms:created xsi:type="dcterms:W3CDTF">2013-06-17T08:05:59Z</dcterms:created>
  <dcterms:modified xsi:type="dcterms:W3CDTF">2014-04-21T18:31:31Z</dcterms:modified>
</cp:coreProperties>
</file>